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one\Documents\2025 2027 SB rengimas\Investiciju programa 2025 2027\2025 02 14 po egles\Tarybai\"/>
    </mc:Choice>
  </mc:AlternateContent>
  <xr:revisionPtr revIDLastSave="0" documentId="13_ncr:1_{192E133B-2711-4BBB-B08D-2DBFCEB3FFF9}" xr6:coauthVersionLast="47" xr6:coauthVersionMax="47" xr10:uidLastSave="{00000000-0000-0000-0000-000000000000}"/>
  <bookViews>
    <workbookView xWindow="-120" yWindow="-120" windowWidth="29040" windowHeight="15720" xr2:uid="{9EB92D3B-1F7C-46FB-B44E-ABFE31AEBCA9}"/>
  </bookViews>
  <sheets>
    <sheet name="2 lentelė" sheetId="2" r:id="rId1"/>
  </sheets>
  <definedNames>
    <definedName name="_xlnm.Print_Area" localSheetId="0">'2 lentelė'!$A$1:$F$87</definedName>
    <definedName name="_xlnm.Print_Titles" localSheetId="0">'2 lentelė'!$8:$8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15" i="2"/>
  <c r="C41" i="2"/>
  <c r="C58" i="2"/>
  <c r="C50" i="2"/>
  <c r="C53" i="2"/>
  <c r="C29" i="2"/>
  <c r="C70" i="2"/>
  <c r="C38" i="2"/>
  <c r="C24" i="2"/>
  <c r="C13" i="2"/>
  <c r="C12" i="2" s="1"/>
  <c r="C32" i="2" l="1"/>
  <c r="D20" i="2"/>
  <c r="E20" i="2"/>
  <c r="C44" i="2"/>
  <c r="E38" i="2"/>
  <c r="E15" i="2" l="1"/>
  <c r="D15" i="2"/>
  <c r="D52" i="2" l="1"/>
  <c r="C19" i="2"/>
  <c r="D69" i="2"/>
  <c r="E69" i="2"/>
  <c r="D60" i="2"/>
  <c r="E60" i="2"/>
  <c r="C60" i="2"/>
  <c r="D28" i="2"/>
  <c r="E28" i="2"/>
  <c r="C28" i="2"/>
  <c r="C43" i="2"/>
  <c r="C49" i="2"/>
  <c r="C52" i="2"/>
  <c r="D18" i="2" l="1"/>
  <c r="D75" i="2" l="1"/>
  <c r="D78" i="2"/>
  <c r="D76" i="2"/>
  <c r="E76" i="2"/>
  <c r="C76" i="2"/>
  <c r="E52" i="2"/>
  <c r="C78" i="2"/>
  <c r="D79" i="2"/>
  <c r="E79" i="2"/>
  <c r="C79" i="2"/>
  <c r="D31" i="2"/>
  <c r="D27" i="2" s="1"/>
  <c r="E31" i="2"/>
  <c r="E27" i="2" s="1"/>
  <c r="C31" i="2"/>
  <c r="C27" i="2" s="1"/>
  <c r="C75" i="2"/>
  <c r="E75" i="2" l="1"/>
  <c r="D73" i="2"/>
  <c r="C73" i="2"/>
  <c r="E78" i="2"/>
  <c r="E73" i="2" s="1"/>
  <c r="E82" i="2" s="1"/>
  <c r="D25" i="2"/>
  <c r="C65" i="2"/>
  <c r="C69" i="2"/>
  <c r="C67" i="2"/>
  <c r="E67" i="2"/>
  <c r="D67" i="2"/>
  <c r="E65" i="2"/>
  <c r="E64" i="2" s="1"/>
  <c r="E63" i="2" s="1"/>
  <c r="D65" i="2"/>
  <c r="D64" i="2" s="1"/>
  <c r="D63" i="2" s="1"/>
  <c r="C56" i="2"/>
  <c r="E56" i="2"/>
  <c r="D56" i="2"/>
  <c r="E49" i="2"/>
  <c r="D49" i="2"/>
  <c r="E46" i="2"/>
  <c r="D46" i="2"/>
  <c r="E43" i="2"/>
  <c r="D43" i="2"/>
  <c r="E40" i="2"/>
  <c r="D40" i="2"/>
  <c r="D33" i="2" s="1"/>
  <c r="C40" i="2"/>
  <c r="E37" i="2"/>
  <c r="D37" i="2"/>
  <c r="C37" i="2"/>
  <c r="C34" i="2"/>
  <c r="E34" i="2"/>
  <c r="D34" i="2"/>
  <c r="E25" i="2"/>
  <c r="E23" i="2"/>
  <c r="D23" i="2"/>
  <c r="C23" i="2"/>
  <c r="E19" i="2"/>
  <c r="E17" i="2"/>
  <c r="D17" i="2"/>
  <c r="C17" i="2"/>
  <c r="E14" i="2"/>
  <c r="D14" i="2"/>
  <c r="E12" i="2"/>
  <c r="D12" i="2"/>
  <c r="E11" i="2" l="1"/>
  <c r="C64" i="2"/>
  <c r="C63" i="2" s="1"/>
  <c r="D83" i="2"/>
  <c r="E83" i="2"/>
  <c r="C83" i="2"/>
  <c r="E33" i="2"/>
  <c r="E10" i="2"/>
  <c r="C25" i="2"/>
  <c r="C82" i="2"/>
  <c r="C84" i="2" s="1"/>
  <c r="D19" i="2"/>
  <c r="D82" i="2" s="1"/>
  <c r="D84" i="2" s="1"/>
  <c r="C46" i="2"/>
  <c r="C33" i="2" s="1"/>
  <c r="C14" i="2"/>
  <c r="C11" i="2" s="1"/>
  <c r="E84" i="2" l="1"/>
  <c r="C10" i="2"/>
  <c r="D11" i="2"/>
  <c r="D10" i="2" s="1"/>
</calcChain>
</file>

<file path=xl/sharedStrings.xml><?xml version="1.0" encoding="utf-8"?>
<sst xmlns="http://schemas.openxmlformats.org/spreadsheetml/2006/main" count="127" uniqueCount="99">
  <si>
    <t>Tikslo, uždavinio, priemonės pavadinimas, finansavimo šaltiniai</t>
  </si>
  <si>
    <t>1. Savivaldybės biudžetas (įskaitant skolintas lėšas)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</si>
  <si>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</si>
  <si>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</si>
  <si>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</si>
  <si>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</si>
  <si>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</si>
  <si>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IŠ VISO programai finansuoti pagal finansavimo šaltinius (1 ir 2 punktai)</t>
  </si>
  <si>
    <t>Europos ekonominės erdvės, Norvegijos, kitų finansinių mechanizmų ir bendradarbiavimo per sieną programų projektai</t>
  </si>
  <si>
    <t>Mažeikių miesto vietos veiklos grupės vietos plėtros strategijos įgyvendinimas</t>
  </si>
  <si>
    <t>Darnaus judumo priemonių diegimas Mažeikiuose</t>
  </si>
  <si>
    <t>Geriamojo vandens tiekimo, nuotekų, paviršinių nuotekų sistemų tvarkymas, renovavimas ir plėtra</t>
  </si>
  <si>
    <t>Kraštovaizdžio apsauga</t>
  </si>
  <si>
    <t>Atliekų tvarkymo infrastruktūros plėtra</t>
  </si>
  <si>
    <t>Ugdymo įstaigų tinklo efektyvumo didinimas ir infrastruktūros tobulinimas</t>
  </si>
  <si>
    <t>Socialinių paslaugų infrastruktūros plėtra</t>
  </si>
  <si>
    <t>Mažeikių rajono sporto ir pramogų centro pastatymas</t>
  </si>
  <si>
    <t>Verslo informacinių paslaugų kokybės užtikrinimas</t>
  </si>
  <si>
    <t>Finansinės paramos teikimas smulkiojo ir vidutinio verslo (SVV) subjektams</t>
  </si>
  <si>
    <t>Investicijų skatinimo ir pramonės plėtros Mažeikių rajone programos įgyvendinimas</t>
  </si>
  <si>
    <t>Skatinti rajono ekonominę plėtrą pritraukiant Europos Sąjungos, valstybės ir kitų finansinių mechanizmų lėšas</t>
  </si>
  <si>
    <t>01-01</t>
  </si>
  <si>
    <t>Įgyvendinti investicinius projektus ir užtikrinti projektų rengimą</t>
  </si>
  <si>
    <t>01-01-02</t>
  </si>
  <si>
    <t>Skatinti darnų judumą ir plėtoti aplinkai draugišką transportą, diegiant eismo saugos priemones bei  mažinant anglies dioksido išmetimą</t>
  </si>
  <si>
    <t>01-01-03</t>
  </si>
  <si>
    <t>Skatinti investicijų pritraukimą į rajoną, įsisavinant 2014–2020 m. ir 2021–2030 m. finansavimo laikotarpių Europos Sąjungos struktūrinių fondų ir valstybės lėšas</t>
  </si>
  <si>
    <t>01-01-03-03</t>
  </si>
  <si>
    <t>01-01-03-06</t>
  </si>
  <si>
    <t>Sveikatos priežiūros infrastruktūros tobulinimas, veiklos efektyvumo didinimas ir sveikos gyvensenos skatinimas</t>
  </si>
  <si>
    <t>Skatinti smulkiojo ir vidutinio verslo plėtrą</t>
  </si>
  <si>
    <t>01-02</t>
  </si>
  <si>
    <t>Savivaldybės turizmo trasų ir maršrutų infrastruktūros plėtra</t>
  </si>
  <si>
    <r>
      <t xml:space="preserve">Pajamos savarankiškoms funkcijoms atlikti </t>
    </r>
    <r>
      <rPr>
        <b/>
        <sz val="12"/>
        <rFont val="Times New Roman"/>
        <family val="1"/>
      </rPr>
      <t>5(SFA)</t>
    </r>
  </si>
  <si>
    <t>2. Kiti šaltiniai (kitos teisėtai gautos lėšos)</t>
  </si>
  <si>
    <r>
      <rPr>
        <sz val="12"/>
        <rFont val="Times New Roman"/>
        <family val="1"/>
      </rPr>
      <t xml:space="preserve">Europos Sąjungos paramos lėšos </t>
    </r>
    <r>
      <rPr>
        <b/>
        <sz val="12"/>
        <rFont val="Times New Roman"/>
        <family val="1"/>
      </rPr>
      <t>3(ES)</t>
    </r>
  </si>
  <si>
    <t>Asignavimų ir kitų lėšų pokytis, palyginti su ankstesnių metų patvirtintų asignavimų ir kitų lėšų planu, proc.</t>
  </si>
  <si>
    <t>2.2.1.1</t>
  </si>
  <si>
    <t>3.1.2.1; 3.1.2.2; 3.1.2.4</t>
  </si>
  <si>
    <t>3.4.2.1</t>
  </si>
  <si>
    <t>1.4.1.4; 1.4.1.6; 1.4.2.1</t>
  </si>
  <si>
    <t>3.1.1.4</t>
  </si>
  <si>
    <t>3.3.4.1; 3.3.4.3; 3.3.4.4</t>
  </si>
  <si>
    <t>3.2.1.1</t>
  </si>
  <si>
    <t>2.3.3.3; 2.1.1.2</t>
  </si>
  <si>
    <t>2.4.2.6;
2.4.2.8;
2.4.2.9</t>
  </si>
  <si>
    <t>2.3.1.1;
2.3.3.2;
2.3.3.8</t>
  </si>
  <si>
    <t>2.4.3.1</t>
  </si>
  <si>
    <t>1.4.1.4;
1.4.1.7</t>
  </si>
  <si>
    <t>1.2.1.6</t>
  </si>
  <si>
    <t>1.2.1.1;
1.2.1.3;
1.2.1.8;
1.2.3.2</t>
  </si>
  <si>
    <t>1.4.2.2</t>
  </si>
  <si>
    <t>2.5.2.2</t>
  </si>
  <si>
    <t>2.2.1.1; 2.4.3.4;
3.3.4.4.</t>
  </si>
  <si>
    <t>1.4.1.4; 1.4.1.3;
3.3.4.4.</t>
  </si>
  <si>
    <r>
      <t xml:space="preserve">Skolintos lėšos (iš Savivaldybės paskolų) </t>
    </r>
    <r>
      <rPr>
        <b/>
        <sz val="12"/>
        <rFont val="Times New Roman"/>
        <family val="1"/>
      </rPr>
      <t>5(P-BK)</t>
    </r>
  </si>
  <si>
    <t>Paraiškų ir kitų dokumentų rengimas, konsultavimo paslaugos</t>
  </si>
  <si>
    <t>Daugiabučių gyvenamųjų namų ir Savivaldybės viešųjų pastatų modernizavimo skatinimas</t>
  </si>
  <si>
    <t>Kiti projektai, kurių pareiškėja yra ne tik Mažeikių rajono savivaldybės administracija</t>
  </si>
  <si>
    <t>Sukurti tinkamas sąlygas verslui</t>
  </si>
  <si>
    <t>Iš viso programai</t>
  </si>
  <si>
    <t>Iš jo</t>
  </si>
  <si>
    <t>Iš jų – regioninių pažangos priemonių lėšos</t>
  </si>
  <si>
    <t>Paslaugų teikimo ir asmenų aptarnavimo kokybės gerinimas savivaldybėje</t>
  </si>
  <si>
    <r>
      <rPr>
        <sz val="12"/>
        <rFont val="Times New Roman"/>
        <family val="1"/>
      </rPr>
      <t xml:space="preserve">Atsinaujinantiems energijos ištekliams </t>
    </r>
    <r>
      <rPr>
        <b/>
        <sz val="12"/>
        <rFont val="Times New Roman"/>
        <family val="1"/>
      </rPr>
      <t>4(SVG)</t>
    </r>
  </si>
  <si>
    <r>
      <t xml:space="preserve">Europos Sąjungos paramos lėšos </t>
    </r>
    <r>
      <rPr>
        <b/>
        <sz val="12"/>
        <rFont val="Times New Roman"/>
        <family val="1"/>
      </rPr>
      <t>3(ES)</t>
    </r>
  </si>
  <si>
    <r>
      <t xml:space="preserve">Netinkamos finansuoti lėšos (PVM ir kt.) </t>
    </r>
    <r>
      <rPr>
        <b/>
        <sz val="12"/>
        <rFont val="Times New Roman"/>
        <family val="1"/>
      </rPr>
      <t>4(NFL)</t>
    </r>
  </si>
  <si>
    <r>
      <rPr>
        <sz val="12"/>
        <rFont val="Times New Roman"/>
        <family val="1"/>
      </rPr>
      <t>Sąlygų investuotojams gerinimas savivaldybės pramoninėje teritorijoje</t>
    </r>
    <r>
      <rPr>
        <b/>
        <sz val="12"/>
        <rFont val="Times New Roman"/>
        <family val="1"/>
      </rPr>
      <t xml:space="preserve"> 4(SPT)</t>
    </r>
  </si>
  <si>
    <t>2025 metų asignavimai ir kitos lėšos</t>
  </si>
  <si>
    <t>2026 metų asignavimai ir kitos lėšos</t>
  </si>
  <si>
    <t>Savivaldybės strateginio plėtros plano priemonės kodas</t>
  </si>
  <si>
    <t>Lentelė. Investicijų programos 2025–2027 metams tikslai, uždaviniai, priemonės, finansavimo šaltiniai, asignavimai ir kitos lėšos</t>
  </si>
  <si>
    <t>2027 metų asignavimai ir kitos lėšos</t>
  </si>
  <si>
    <t>Elektromobilių įkrovimo stotelių įrengimas</t>
  </si>
  <si>
    <r>
      <t xml:space="preserve">Valstybės biudžeto lėšos ES projektams finansuoti </t>
    </r>
    <r>
      <rPr>
        <b/>
        <sz val="12"/>
        <rFont val="Times New Roman"/>
        <family val="1"/>
      </rPr>
      <t>4(ES)</t>
    </r>
  </si>
  <si>
    <t>01-01-01 (T)</t>
  </si>
  <si>
    <t>01-01-02-01 (RE)</t>
  </si>
  <si>
    <t>01-01-02-06 (TP)</t>
  </si>
  <si>
    <t>01-01-03-04 (RE)</t>
  </si>
  <si>
    <t>01-01-03-05 (RE)</t>
  </si>
  <si>
    <t>01-01-03-07 (RE)</t>
  </si>
  <si>
    <t>01-01-03-08 (RE)</t>
  </si>
  <si>
    <t>01-01-03-09 (RE)</t>
  </si>
  <si>
    <t>01-01-03-10 (RE)</t>
  </si>
  <si>
    <t>01-02-01 (T)</t>
  </si>
  <si>
    <t>01-01-01-01 (TP)</t>
  </si>
  <si>
    <t>01-01-01-08 (TP)</t>
  </si>
  <si>
    <t>01-01-01-20 (TP)</t>
  </si>
  <si>
    <t>01-01-01-22 (TP)</t>
  </si>
  <si>
    <t>01-01-01-24 (TP)</t>
  </si>
  <si>
    <t>01-01-01-25 (TP)</t>
  </si>
  <si>
    <t>01-01-03-14 (TP)</t>
  </si>
  <si>
    <t>01-02-01-01 (TP)</t>
  </si>
  <si>
    <t>01-02-01-02 (TP)</t>
  </si>
  <si>
    <t>01-02-01-03 (TP)</t>
  </si>
  <si>
    <t>Programos tikslo, uždavinio, priemonės kodas ir požymis</t>
  </si>
  <si>
    <t>Tūkst. eurų</t>
  </si>
  <si>
    <t>Kaimo atnaujinimas ir plėtra (LEADER metodu)</t>
  </si>
  <si>
    <t>1.1. Savivaldybės biudžeto lėšos (pajamos savarankiškoms funkcijoms atlikti, be ankstesnių metų likučio)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</si>
</sst>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186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justify" vertical="center" wrapText="1"/>
    </xf>
    <xf numFmtId="165" fontId="6" fillId="2" borderId="1" xfId="0" applyNumberFormat="1" applyFont="1" applyFill="1" applyBorder="1" applyAlignment="1">
      <alignment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vertical="center"/>
    </xf>
    <xf numFmtId="166" fontId="5" fillId="0" borderId="0" xfId="0" applyNumberFormat="1" applyFont="1"/>
    <xf numFmtId="166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C6670A72-580F-4144-8C01-D8D997518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325437</xdr:colOff>
      <xdr:row>0</xdr:row>
      <xdr:rowOff>19051</xdr:rowOff>
    </xdr:from>
    <xdr:to>
      <xdr:col>5</xdr:col>
      <xdr:colOff>706436</xdr:colOff>
      <xdr:row>4</xdr:row>
      <xdr:rowOff>19051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BC45C0D0-30B5-4B69-81D8-D64112C945A7}"/>
            </a:ext>
          </a:extLst>
        </xdr:cNvPr>
        <xdr:cNvSpPr txBox="1">
          <a:spLocks noChangeArrowheads="1"/>
        </xdr:cNvSpPr>
      </xdr:nvSpPr>
      <xdr:spPr bwMode="auto">
        <a:xfrm>
          <a:off x="4183062" y="19051"/>
          <a:ext cx="1944687" cy="79375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Mažeikių rajono savivaldybės investicijų programos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2025–2027 metams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priedas </a:t>
          </a:r>
        </a:p>
      </xdr:txBody>
    </xdr:sp>
    <xdr:clientData/>
  </xdr:twoCellAnchor>
  <xdr:twoCellAnchor>
    <xdr:from>
      <xdr:col>1</xdr:col>
      <xdr:colOff>1239837</xdr:colOff>
      <xdr:row>85</xdr:row>
      <xdr:rowOff>179387</xdr:rowOff>
    </xdr:from>
    <xdr:to>
      <xdr:col>2</xdr:col>
      <xdr:colOff>506412</xdr:colOff>
      <xdr:row>85</xdr:row>
      <xdr:rowOff>179387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D89E776-F670-587B-6A0D-6A29272A66B9}"/>
            </a:ext>
          </a:extLst>
        </xdr:cNvPr>
        <xdr:cNvCxnSpPr/>
      </xdr:nvCxnSpPr>
      <xdr:spPr>
        <a:xfrm>
          <a:off x="2065337" y="36041012"/>
          <a:ext cx="163988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2E85-FD80-4919-9B8A-89152EA2ECE8}">
  <dimension ref="A5:J85"/>
  <sheetViews>
    <sheetView tabSelected="1" zoomScale="120" zoomScaleNormal="120" workbookViewId="0">
      <selection activeCell="E79" sqref="E79"/>
    </sheetView>
  </sheetViews>
  <sheetFormatPr defaultColWidth="9.140625" defaultRowHeight="15.75" x14ac:dyDescent="0.25"/>
  <cols>
    <col min="1" max="1" width="12.42578125" style="1" customWidth="1"/>
    <col min="2" max="2" width="34.5703125" style="1" customWidth="1"/>
    <col min="3" max="3" width="11" style="1" customWidth="1"/>
    <col min="4" max="4" width="11.5703125" style="1" customWidth="1"/>
    <col min="5" max="5" width="11.85546875" style="1" bestFit="1" customWidth="1"/>
    <col min="6" max="6" width="10.5703125" style="1" customWidth="1"/>
    <col min="7" max="7" width="9.140625" style="1"/>
    <col min="8" max="8" width="10.5703125" style="1" bestFit="1" customWidth="1"/>
    <col min="9" max="10" width="13.85546875" style="1" customWidth="1"/>
    <col min="11" max="16384" width="9.140625" style="1"/>
  </cols>
  <sheetData>
    <row r="5" spans="1:6" x14ac:dyDescent="0.25">
      <c r="B5" s="2"/>
    </row>
    <row r="6" spans="1:6" ht="35.25" customHeight="1" x14ac:dyDescent="0.25">
      <c r="A6" s="28" t="s">
        <v>71</v>
      </c>
      <c r="B6" s="28"/>
      <c r="C6" s="28"/>
      <c r="D6" s="28"/>
      <c r="E6" s="28"/>
      <c r="F6" s="28"/>
    </row>
    <row r="7" spans="1:6" x14ac:dyDescent="0.25">
      <c r="F7" s="26" t="s">
        <v>96</v>
      </c>
    </row>
    <row r="8" spans="1:6" ht="125.1" customHeight="1" x14ac:dyDescent="0.25">
      <c r="A8" s="3" t="s">
        <v>95</v>
      </c>
      <c r="B8" s="3" t="s">
        <v>0</v>
      </c>
      <c r="C8" s="3" t="s">
        <v>68</v>
      </c>
      <c r="D8" s="3" t="s">
        <v>69</v>
      </c>
      <c r="E8" s="3" t="s">
        <v>72</v>
      </c>
      <c r="F8" s="3" t="s">
        <v>70</v>
      </c>
    </row>
    <row r="9" spans="1:6" ht="12" customHeigh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</row>
    <row r="10" spans="1:6" ht="61.5" customHeight="1" x14ac:dyDescent="0.25">
      <c r="A10" s="8" t="s">
        <v>21</v>
      </c>
      <c r="B10" s="18" t="s">
        <v>20</v>
      </c>
      <c r="C10" s="12">
        <f>SUM(C11+C27+C33)</f>
        <v>8249.0999999999985</v>
      </c>
      <c r="D10" s="12">
        <f t="shared" ref="D10:E10" si="0">SUM(D11+D27+D33)</f>
        <v>13755.199999999999</v>
      </c>
      <c r="E10" s="12">
        <f t="shared" si="0"/>
        <v>13084.4</v>
      </c>
      <c r="F10" s="5"/>
    </row>
    <row r="11" spans="1:6" ht="35.25" customHeight="1" x14ac:dyDescent="0.25">
      <c r="A11" s="8" t="s">
        <v>75</v>
      </c>
      <c r="B11" s="18" t="s">
        <v>22</v>
      </c>
      <c r="C11" s="12">
        <f>SUM(C12+C14+C17+C19+C23+C25)</f>
        <v>980.4</v>
      </c>
      <c r="D11" s="12">
        <f t="shared" ref="D11:E11" si="1">SUM(D12+D14+D17+D19+D23+D25)</f>
        <v>1025</v>
      </c>
      <c r="E11" s="12">
        <f t="shared" si="1"/>
        <v>236.10000000000002</v>
      </c>
      <c r="F11" s="5"/>
    </row>
    <row r="12" spans="1:6" ht="33" customHeight="1" x14ac:dyDescent="0.25">
      <c r="A12" s="10" t="s">
        <v>85</v>
      </c>
      <c r="B12" s="9" t="s">
        <v>56</v>
      </c>
      <c r="C12" s="12">
        <f>SUM(C13)</f>
        <v>162.4</v>
      </c>
      <c r="D12" s="12">
        <f t="shared" ref="D12:E12" si="2">SUM(D13)</f>
        <v>95.6</v>
      </c>
      <c r="E12" s="12">
        <f t="shared" si="2"/>
        <v>80</v>
      </c>
      <c r="F12" s="4" t="s">
        <v>37</v>
      </c>
    </row>
    <row r="13" spans="1:6" ht="35.25" customHeight="1" x14ac:dyDescent="0.25">
      <c r="A13" s="10"/>
      <c r="B13" s="11" t="s">
        <v>33</v>
      </c>
      <c r="C13" s="16">
        <f>212.4-50</f>
        <v>162.4</v>
      </c>
      <c r="D13" s="16">
        <v>95.6</v>
      </c>
      <c r="E13" s="16">
        <v>80</v>
      </c>
      <c r="F13" s="6"/>
    </row>
    <row r="14" spans="1:6" ht="45" customHeight="1" x14ac:dyDescent="0.25">
      <c r="A14" s="10" t="s">
        <v>86</v>
      </c>
      <c r="B14" s="9" t="s">
        <v>57</v>
      </c>
      <c r="C14" s="12">
        <f>SUM(C15:C16)</f>
        <v>166.5</v>
      </c>
      <c r="D14" s="12">
        <f>SUM(D15:D16)</f>
        <v>70.900000000000006</v>
      </c>
      <c r="E14" s="12">
        <f>SUM(E15:E16)</f>
        <v>120.9</v>
      </c>
      <c r="F14" s="4" t="s">
        <v>38</v>
      </c>
    </row>
    <row r="15" spans="1:6" ht="30" customHeight="1" x14ac:dyDescent="0.25">
      <c r="A15" s="10"/>
      <c r="B15" s="11" t="s">
        <v>33</v>
      </c>
      <c r="C15" s="16">
        <f>21.5+50+50+45</f>
        <v>166.5</v>
      </c>
      <c r="D15" s="16">
        <f>20.9+50</f>
        <v>70.900000000000006</v>
      </c>
      <c r="E15" s="16">
        <f>20.9+100</f>
        <v>120.9</v>
      </c>
      <c r="F15" s="6"/>
    </row>
    <row r="16" spans="1:6" ht="30" hidden="1" customHeight="1" x14ac:dyDescent="0.25">
      <c r="A16" s="10"/>
      <c r="B16" s="19" t="s">
        <v>64</v>
      </c>
      <c r="C16" s="16"/>
      <c r="D16" s="16">
        <v>0</v>
      </c>
      <c r="E16" s="16">
        <v>0</v>
      </c>
      <c r="F16" s="6"/>
    </row>
    <row r="17" spans="1:6" ht="47.25" x14ac:dyDescent="0.25">
      <c r="A17" s="10" t="s">
        <v>87</v>
      </c>
      <c r="B17" s="27" t="s">
        <v>97</v>
      </c>
      <c r="C17" s="12">
        <f>SUM(C18)</f>
        <v>59.1</v>
      </c>
      <c r="D17" s="12">
        <f t="shared" ref="D17:E17" si="3">SUM(D18)</f>
        <v>554.29999999999995</v>
      </c>
      <c r="E17" s="12">
        <f t="shared" si="3"/>
        <v>9.4</v>
      </c>
      <c r="F17" s="4" t="s">
        <v>54</v>
      </c>
    </row>
    <row r="18" spans="1:6" ht="28.5" customHeight="1" x14ac:dyDescent="0.25">
      <c r="A18" s="10"/>
      <c r="B18" s="11" t="s">
        <v>33</v>
      </c>
      <c r="C18" s="16">
        <v>59.1</v>
      </c>
      <c r="D18" s="16">
        <f>304.3+250</f>
        <v>554.29999999999995</v>
      </c>
      <c r="E18" s="16">
        <v>9.4</v>
      </c>
      <c r="F18" s="6"/>
    </row>
    <row r="19" spans="1:6" ht="47.25" customHeight="1" x14ac:dyDescent="0.25">
      <c r="A19" s="10" t="s">
        <v>88</v>
      </c>
      <c r="B19" s="9" t="s">
        <v>58</v>
      </c>
      <c r="C19" s="12">
        <f>SUM(C20:C22)</f>
        <v>425.5</v>
      </c>
      <c r="D19" s="12">
        <f>SUM(D20:D22)</f>
        <v>265.8</v>
      </c>
      <c r="E19" s="12">
        <f>SUM(E20:E22)</f>
        <v>1.5</v>
      </c>
      <c r="F19" s="4" t="s">
        <v>53</v>
      </c>
    </row>
    <row r="20" spans="1:6" ht="30" customHeight="1" x14ac:dyDescent="0.25">
      <c r="A20" s="10"/>
      <c r="B20" s="11" t="s">
        <v>33</v>
      </c>
      <c r="C20" s="16">
        <f>3.3+190+5.5+84.8</f>
        <v>283.60000000000002</v>
      </c>
      <c r="D20" s="16">
        <f>3.3+4.8+179.4+78.3</f>
        <v>265.8</v>
      </c>
      <c r="E20" s="16">
        <f>268.3+1.5-268.3</f>
        <v>1.5</v>
      </c>
      <c r="F20" s="6"/>
    </row>
    <row r="21" spans="1:6" ht="30" customHeight="1" x14ac:dyDescent="0.25">
      <c r="A21" s="10"/>
      <c r="B21" s="11" t="s">
        <v>65</v>
      </c>
      <c r="C21" s="16">
        <v>87.4</v>
      </c>
      <c r="D21" s="16"/>
      <c r="E21" s="16"/>
      <c r="F21" s="6"/>
    </row>
    <row r="22" spans="1:6" ht="30" customHeight="1" x14ac:dyDescent="0.25">
      <c r="A22" s="10"/>
      <c r="B22" s="19" t="s">
        <v>74</v>
      </c>
      <c r="C22" s="16">
        <v>54.5</v>
      </c>
      <c r="D22" s="16"/>
      <c r="E22" s="16"/>
      <c r="F22" s="6"/>
    </row>
    <row r="23" spans="1:6" ht="65.25" customHeight="1" x14ac:dyDescent="0.25">
      <c r="A23" s="10" t="s">
        <v>89</v>
      </c>
      <c r="B23" s="9" t="s">
        <v>8</v>
      </c>
      <c r="C23" s="12">
        <f>SUM(C24)</f>
        <v>134.9</v>
      </c>
      <c r="D23" s="12">
        <f t="shared" ref="D23:E25" si="4">+D24</f>
        <v>15.1</v>
      </c>
      <c r="E23" s="12">
        <f t="shared" si="4"/>
        <v>0</v>
      </c>
      <c r="F23" s="4" t="s">
        <v>51</v>
      </c>
    </row>
    <row r="24" spans="1:6" ht="28.5" customHeight="1" x14ac:dyDescent="0.25">
      <c r="A24" s="10"/>
      <c r="B24" s="11" t="s">
        <v>33</v>
      </c>
      <c r="C24" s="16">
        <f>184.9-50</f>
        <v>134.9</v>
      </c>
      <c r="D24" s="16">
        <v>15.1</v>
      </c>
      <c r="E24" s="16"/>
      <c r="F24" s="6"/>
    </row>
    <row r="25" spans="1:6" ht="43.5" customHeight="1" x14ac:dyDescent="0.25">
      <c r="A25" s="10" t="s">
        <v>90</v>
      </c>
      <c r="B25" s="9" t="s">
        <v>9</v>
      </c>
      <c r="C25" s="12">
        <f>+C26</f>
        <v>32</v>
      </c>
      <c r="D25" s="12">
        <f>+D26</f>
        <v>23.3</v>
      </c>
      <c r="E25" s="12">
        <f t="shared" si="4"/>
        <v>24.3</v>
      </c>
      <c r="F25" s="4" t="s">
        <v>52</v>
      </c>
    </row>
    <row r="26" spans="1:6" ht="28.5" customHeight="1" x14ac:dyDescent="0.25">
      <c r="A26" s="10"/>
      <c r="B26" s="11" t="s">
        <v>33</v>
      </c>
      <c r="C26" s="16">
        <v>32</v>
      </c>
      <c r="D26" s="16">
        <v>23.3</v>
      </c>
      <c r="E26" s="16">
        <v>24.3</v>
      </c>
      <c r="F26" s="6"/>
    </row>
    <row r="27" spans="1:6" ht="74.25" customHeight="1" x14ac:dyDescent="0.25">
      <c r="A27" s="8" t="s">
        <v>23</v>
      </c>
      <c r="B27" s="18" t="s">
        <v>24</v>
      </c>
      <c r="C27" s="23">
        <f>SUM(C28+C31)</f>
        <v>981.89999999999986</v>
      </c>
      <c r="D27" s="23">
        <f t="shared" ref="D27:E27" si="5">SUM(D28+D31)</f>
        <v>845.40000000000009</v>
      </c>
      <c r="E27" s="23">
        <f t="shared" si="5"/>
        <v>2449.3000000000002</v>
      </c>
      <c r="F27" s="4"/>
    </row>
    <row r="28" spans="1:6" ht="28.5" customHeight="1" x14ac:dyDescent="0.25">
      <c r="A28" s="10" t="s">
        <v>76</v>
      </c>
      <c r="B28" s="9" t="s">
        <v>10</v>
      </c>
      <c r="C28" s="12">
        <f>SUM(C29:C30)</f>
        <v>974.59999999999991</v>
      </c>
      <c r="D28" s="12">
        <f t="shared" ref="D28:E28" si="6">SUM(D29:D30)</f>
        <v>845.40000000000009</v>
      </c>
      <c r="E28" s="12">
        <f t="shared" si="6"/>
        <v>2449.3000000000002</v>
      </c>
      <c r="F28" s="4" t="s">
        <v>39</v>
      </c>
    </row>
    <row r="29" spans="1:6" ht="28.5" customHeight="1" x14ac:dyDescent="0.25">
      <c r="A29" s="8"/>
      <c r="B29" s="11" t="s">
        <v>33</v>
      </c>
      <c r="C29" s="16">
        <f>160.7-50</f>
        <v>110.69999999999999</v>
      </c>
      <c r="D29" s="16">
        <v>133.69999999999999</v>
      </c>
      <c r="E29" s="16">
        <v>279.3</v>
      </c>
      <c r="F29" s="6"/>
    </row>
    <row r="30" spans="1:6" ht="28.5" customHeight="1" x14ac:dyDescent="0.25">
      <c r="A30" s="8"/>
      <c r="B30" s="20" t="s">
        <v>35</v>
      </c>
      <c r="C30" s="16">
        <v>863.9</v>
      </c>
      <c r="D30" s="16">
        <v>711.7</v>
      </c>
      <c r="E30" s="16">
        <v>2170</v>
      </c>
      <c r="F30" s="6"/>
    </row>
    <row r="31" spans="1:6" ht="28.5" customHeight="1" x14ac:dyDescent="0.25">
      <c r="A31" s="10" t="s">
        <v>77</v>
      </c>
      <c r="B31" s="20" t="s">
        <v>73</v>
      </c>
      <c r="C31" s="12">
        <f>SUM(C32)</f>
        <v>7.3</v>
      </c>
      <c r="D31" s="12">
        <f t="shared" ref="D31:E31" si="7">SUM(D32)</f>
        <v>0</v>
      </c>
      <c r="E31" s="12">
        <f t="shared" si="7"/>
        <v>0</v>
      </c>
      <c r="F31" s="6"/>
    </row>
    <row r="32" spans="1:6" ht="28.5" customHeight="1" x14ac:dyDescent="0.25">
      <c r="A32" s="10"/>
      <c r="B32" s="11" t="s">
        <v>33</v>
      </c>
      <c r="C32" s="16">
        <f>22-22+7.3</f>
        <v>7.3</v>
      </c>
      <c r="D32" s="16"/>
      <c r="E32" s="16"/>
      <c r="F32" s="6"/>
    </row>
    <row r="33" spans="1:6" ht="90.75" customHeight="1" x14ac:dyDescent="0.25">
      <c r="A33" s="8" t="s">
        <v>25</v>
      </c>
      <c r="B33" s="18" t="s">
        <v>26</v>
      </c>
      <c r="C33" s="12">
        <f>SUM(C37+C40+C43+C46+C49+C52+C56+C60)</f>
        <v>6286.7999999999993</v>
      </c>
      <c r="D33" s="12">
        <f t="shared" ref="D33:E33" si="8">SUM(D37+D40+D43+D46+D49+D52+D56+D60)</f>
        <v>11884.8</v>
      </c>
      <c r="E33" s="12">
        <f t="shared" si="8"/>
        <v>10399</v>
      </c>
      <c r="F33" s="6"/>
    </row>
    <row r="34" spans="1:6" ht="49.5" hidden="1" customHeight="1" x14ac:dyDescent="0.25">
      <c r="A34" s="10" t="s">
        <v>27</v>
      </c>
      <c r="B34" s="9" t="s">
        <v>63</v>
      </c>
      <c r="C34" s="12">
        <f>SUM(C35:C36)</f>
        <v>0</v>
      </c>
      <c r="D34" s="12">
        <f t="shared" ref="D34:E34" si="9">SUM(D35:D36)</f>
        <v>0</v>
      </c>
      <c r="E34" s="12">
        <f t="shared" si="9"/>
        <v>0</v>
      </c>
      <c r="F34" s="6"/>
    </row>
    <row r="35" spans="1:6" ht="28.5" hidden="1" customHeight="1" x14ac:dyDescent="0.25">
      <c r="A35" s="10"/>
      <c r="B35" s="11" t="s">
        <v>33</v>
      </c>
      <c r="C35" s="16"/>
      <c r="D35" s="16"/>
      <c r="E35" s="16"/>
      <c r="F35" s="6"/>
    </row>
    <row r="36" spans="1:6" ht="28.5" hidden="1" customHeight="1" x14ac:dyDescent="0.25">
      <c r="A36" s="10"/>
      <c r="B36" s="20" t="s">
        <v>65</v>
      </c>
      <c r="C36" s="16"/>
      <c r="D36" s="16"/>
      <c r="E36" s="16"/>
      <c r="F36" s="6"/>
    </row>
    <row r="37" spans="1:6" ht="52.5" customHeight="1" x14ac:dyDescent="0.25">
      <c r="A37" s="10" t="s">
        <v>78</v>
      </c>
      <c r="B37" s="13" t="s">
        <v>32</v>
      </c>
      <c r="C37" s="12">
        <f>SUM(C38:C39)</f>
        <v>217.1</v>
      </c>
      <c r="D37" s="12">
        <f t="shared" ref="D37:E37" si="10">SUM(D38:D39)</f>
        <v>2112.5</v>
      </c>
      <c r="E37" s="12">
        <f t="shared" si="10"/>
        <v>2642.7</v>
      </c>
      <c r="F37" s="4" t="s">
        <v>40</v>
      </c>
    </row>
    <row r="38" spans="1:6" ht="28.5" customHeight="1" x14ac:dyDescent="0.25">
      <c r="A38" s="10"/>
      <c r="B38" s="13" t="s">
        <v>33</v>
      </c>
      <c r="C38" s="16">
        <f>121+6.1-40</f>
        <v>87.1</v>
      </c>
      <c r="D38" s="16">
        <v>361.5</v>
      </c>
      <c r="E38" s="16">
        <f>629.9+3.1</f>
        <v>633</v>
      </c>
      <c r="F38" s="6"/>
    </row>
    <row r="39" spans="1:6" ht="28.5" customHeight="1" x14ac:dyDescent="0.25">
      <c r="A39" s="10"/>
      <c r="B39" s="20" t="s">
        <v>35</v>
      </c>
      <c r="C39" s="16">
        <v>130</v>
      </c>
      <c r="D39" s="16">
        <v>1751</v>
      </c>
      <c r="E39" s="16">
        <v>2009.7</v>
      </c>
      <c r="F39" s="6"/>
    </row>
    <row r="40" spans="1:6" ht="49.5" customHeight="1" x14ac:dyDescent="0.25">
      <c r="A40" s="10" t="s">
        <v>79</v>
      </c>
      <c r="B40" s="9" t="s">
        <v>11</v>
      </c>
      <c r="C40" s="12">
        <f>SUM(C41:C42)</f>
        <v>52.099999999999994</v>
      </c>
      <c r="D40" s="12">
        <f t="shared" ref="D40:E40" si="11">SUM(D41:D42)</f>
        <v>0</v>
      </c>
      <c r="E40" s="12">
        <f t="shared" si="11"/>
        <v>0</v>
      </c>
      <c r="F40" s="4" t="s">
        <v>41</v>
      </c>
    </row>
    <row r="41" spans="1:6" ht="28.5" customHeight="1" x14ac:dyDescent="0.25">
      <c r="A41" s="8"/>
      <c r="B41" s="14" t="s">
        <v>33</v>
      </c>
      <c r="C41" s="16">
        <f>72.1-20</f>
        <v>52.099999999999994</v>
      </c>
      <c r="D41" s="16"/>
      <c r="E41" s="16"/>
      <c r="F41" s="6"/>
    </row>
    <row r="42" spans="1:6" ht="28.5" hidden="1" customHeight="1" x14ac:dyDescent="0.25">
      <c r="A42" s="8"/>
      <c r="B42" s="21" t="s">
        <v>35</v>
      </c>
      <c r="C42" s="16"/>
      <c r="D42" s="16"/>
      <c r="E42" s="16"/>
      <c r="F42" s="6"/>
    </row>
    <row r="43" spans="1:6" ht="44.25" customHeight="1" x14ac:dyDescent="0.25">
      <c r="A43" s="10" t="s">
        <v>28</v>
      </c>
      <c r="B43" s="9" t="s">
        <v>12</v>
      </c>
      <c r="C43" s="12">
        <f>SUM(C44:C45)</f>
        <v>53.9</v>
      </c>
      <c r="D43" s="12">
        <f t="shared" ref="D43:E43" si="12">SUM(D44:D45)</f>
        <v>159.5</v>
      </c>
      <c r="E43" s="12">
        <f t="shared" si="12"/>
        <v>677.5</v>
      </c>
      <c r="F43" s="4" t="s">
        <v>42</v>
      </c>
    </row>
    <row r="44" spans="1:6" ht="28.5" customHeight="1" x14ac:dyDescent="0.25">
      <c r="A44" s="8"/>
      <c r="B44" s="11" t="s">
        <v>33</v>
      </c>
      <c r="C44" s="16">
        <f>48+5.9</f>
        <v>53.9</v>
      </c>
      <c r="D44" s="16">
        <v>29.1</v>
      </c>
      <c r="E44" s="16">
        <v>106.8</v>
      </c>
      <c r="F44" s="6"/>
    </row>
    <row r="45" spans="1:6" ht="28.5" customHeight="1" x14ac:dyDescent="0.25">
      <c r="A45" s="8"/>
      <c r="B45" s="11" t="s">
        <v>65</v>
      </c>
      <c r="C45" s="16"/>
      <c r="D45" s="16">
        <v>130.4</v>
      </c>
      <c r="E45" s="16">
        <v>570.70000000000005</v>
      </c>
      <c r="F45" s="6"/>
    </row>
    <row r="46" spans="1:6" ht="28.5" customHeight="1" x14ac:dyDescent="0.25">
      <c r="A46" s="10" t="s">
        <v>80</v>
      </c>
      <c r="B46" s="9" t="s">
        <v>13</v>
      </c>
      <c r="C46" s="12">
        <f>SUM(C47:C48)</f>
        <v>10</v>
      </c>
      <c r="D46" s="12">
        <f t="shared" ref="D46:E46" si="13">SUM(D47:D48)</f>
        <v>250</v>
      </c>
      <c r="E46" s="12">
        <f t="shared" si="13"/>
        <v>140</v>
      </c>
      <c r="F46" s="4" t="s">
        <v>43</v>
      </c>
    </row>
    <row r="47" spans="1:6" ht="28.5" customHeight="1" x14ac:dyDescent="0.25">
      <c r="A47" s="8"/>
      <c r="B47" s="11" t="s">
        <v>33</v>
      </c>
      <c r="C47" s="16">
        <v>10</v>
      </c>
      <c r="D47" s="16">
        <v>250</v>
      </c>
      <c r="E47" s="16">
        <v>140</v>
      </c>
      <c r="F47" s="6"/>
    </row>
    <row r="48" spans="1:6" ht="28.5" hidden="1" customHeight="1" x14ac:dyDescent="0.25">
      <c r="A48" s="8"/>
      <c r="B48" s="19" t="s">
        <v>35</v>
      </c>
      <c r="C48" s="16"/>
      <c r="D48" s="16"/>
      <c r="E48" s="16"/>
      <c r="F48" s="6"/>
    </row>
    <row r="49" spans="1:6" ht="28.5" customHeight="1" x14ac:dyDescent="0.25">
      <c r="A49" s="10" t="s">
        <v>81</v>
      </c>
      <c r="B49" s="9" t="s">
        <v>14</v>
      </c>
      <c r="C49" s="12">
        <f>SUM(C50:C51)</f>
        <v>240.89999999999998</v>
      </c>
      <c r="D49" s="12">
        <f t="shared" ref="D49:E49" si="14">+D50+D51</f>
        <v>637.5</v>
      </c>
      <c r="E49" s="12">
        <f t="shared" si="14"/>
        <v>173.7</v>
      </c>
      <c r="F49" s="4" t="s">
        <v>44</v>
      </c>
    </row>
    <row r="50" spans="1:6" ht="28.5" customHeight="1" x14ac:dyDescent="0.25">
      <c r="A50" s="10"/>
      <c r="B50" s="15" t="s">
        <v>33</v>
      </c>
      <c r="C50" s="16">
        <f>98.3-20</f>
        <v>78.3</v>
      </c>
      <c r="D50" s="16">
        <v>103.7</v>
      </c>
      <c r="E50" s="16">
        <v>32</v>
      </c>
      <c r="F50" s="6"/>
    </row>
    <row r="51" spans="1:6" ht="28.5" customHeight="1" x14ac:dyDescent="0.25">
      <c r="A51" s="10"/>
      <c r="B51" s="22" t="s">
        <v>35</v>
      </c>
      <c r="C51" s="16">
        <v>162.6</v>
      </c>
      <c r="D51" s="16">
        <v>533.79999999999995</v>
      </c>
      <c r="E51" s="16">
        <v>141.69999999999999</v>
      </c>
      <c r="F51" s="6"/>
    </row>
    <row r="52" spans="1:6" ht="65.25" customHeight="1" x14ac:dyDescent="0.25">
      <c r="A52" s="10" t="s">
        <v>82</v>
      </c>
      <c r="B52" s="9" t="s">
        <v>29</v>
      </c>
      <c r="C52" s="12">
        <f>SUM(C53:C55)</f>
        <v>1828.8000000000002</v>
      </c>
      <c r="D52" s="12">
        <f>SUM(D53:D55)</f>
        <v>921.8</v>
      </c>
      <c r="E52" s="12">
        <f t="shared" ref="E52" si="15">SUM(E53:E55)</f>
        <v>866.80000000000007</v>
      </c>
      <c r="F52" s="4" t="s">
        <v>45</v>
      </c>
    </row>
    <row r="53" spans="1:6" ht="28.5" customHeight="1" x14ac:dyDescent="0.25">
      <c r="A53" s="10"/>
      <c r="B53" s="11" t="s">
        <v>33</v>
      </c>
      <c r="C53" s="16">
        <f>142.7-20</f>
        <v>122.69999999999999</v>
      </c>
      <c r="D53" s="16">
        <v>407.7</v>
      </c>
      <c r="E53" s="16">
        <v>683.1</v>
      </c>
      <c r="F53" s="6"/>
    </row>
    <row r="54" spans="1:6" ht="41.25" customHeight="1" x14ac:dyDescent="0.25">
      <c r="A54" s="10"/>
      <c r="B54" s="19" t="s">
        <v>35</v>
      </c>
      <c r="C54" s="16">
        <v>1674.9</v>
      </c>
      <c r="D54" s="16">
        <v>500.4</v>
      </c>
      <c r="E54" s="16">
        <v>170.1</v>
      </c>
      <c r="F54" s="6"/>
    </row>
    <row r="55" spans="1:6" ht="41.25" customHeight="1" x14ac:dyDescent="0.25">
      <c r="A55" s="10"/>
      <c r="B55" s="19" t="s">
        <v>74</v>
      </c>
      <c r="C55" s="16">
        <v>31.2</v>
      </c>
      <c r="D55" s="16">
        <v>13.7</v>
      </c>
      <c r="E55" s="16">
        <v>13.6</v>
      </c>
      <c r="F55" s="6"/>
    </row>
    <row r="56" spans="1:6" ht="28.5" customHeight="1" x14ac:dyDescent="0.25">
      <c r="A56" s="10" t="s">
        <v>83</v>
      </c>
      <c r="B56" s="9" t="s">
        <v>15</v>
      </c>
      <c r="C56" s="12">
        <f>SUM(C57:C59)</f>
        <v>2593.3999999999996</v>
      </c>
      <c r="D56" s="12">
        <f t="shared" ref="D56:E56" si="16">SUM(D58:D59)</f>
        <v>2303.5</v>
      </c>
      <c r="E56" s="12">
        <f t="shared" si="16"/>
        <v>823.3</v>
      </c>
      <c r="F56" s="4" t="s">
        <v>46</v>
      </c>
    </row>
    <row r="57" spans="1:6" ht="28.5" hidden="1" customHeight="1" x14ac:dyDescent="0.25">
      <c r="A57" s="10"/>
      <c r="B57" s="9" t="s">
        <v>66</v>
      </c>
      <c r="C57" s="16"/>
      <c r="D57" s="16"/>
      <c r="E57" s="16"/>
      <c r="F57" s="4"/>
    </row>
    <row r="58" spans="1:6" ht="28.5" customHeight="1" x14ac:dyDescent="0.25">
      <c r="A58" s="10"/>
      <c r="B58" s="11" t="s">
        <v>33</v>
      </c>
      <c r="C58" s="16">
        <f>466.2-150</f>
        <v>316.2</v>
      </c>
      <c r="D58" s="16">
        <v>392.7</v>
      </c>
      <c r="E58" s="16">
        <v>823.3</v>
      </c>
      <c r="F58" s="6"/>
    </row>
    <row r="59" spans="1:6" ht="33" customHeight="1" x14ac:dyDescent="0.25">
      <c r="A59" s="10"/>
      <c r="B59" s="19" t="s">
        <v>35</v>
      </c>
      <c r="C59" s="16">
        <v>2277.1999999999998</v>
      </c>
      <c r="D59" s="16">
        <v>1910.8</v>
      </c>
      <c r="E59" s="16">
        <v>0</v>
      </c>
      <c r="F59" s="6"/>
    </row>
    <row r="60" spans="1:6" ht="28.5" customHeight="1" x14ac:dyDescent="0.25">
      <c r="A60" s="10" t="s">
        <v>91</v>
      </c>
      <c r="B60" s="9" t="s">
        <v>16</v>
      </c>
      <c r="C60" s="12">
        <f>SUM(C61:C62)</f>
        <v>1290.5999999999999</v>
      </c>
      <c r="D60" s="12">
        <f t="shared" ref="D60:E60" si="17">SUM(D61:D62)</f>
        <v>5500</v>
      </c>
      <c r="E60" s="12">
        <f t="shared" si="17"/>
        <v>5075</v>
      </c>
      <c r="F60" s="4" t="s">
        <v>47</v>
      </c>
    </row>
    <row r="61" spans="1:6" ht="28.5" customHeight="1" x14ac:dyDescent="0.25">
      <c r="A61" s="10"/>
      <c r="B61" s="11" t="s">
        <v>33</v>
      </c>
      <c r="C61" s="16">
        <v>0</v>
      </c>
      <c r="D61" s="16">
        <v>4777.6000000000004</v>
      </c>
      <c r="E61" s="16">
        <v>4445</v>
      </c>
      <c r="F61" s="6"/>
    </row>
    <row r="62" spans="1:6" ht="28.5" customHeight="1" x14ac:dyDescent="0.25">
      <c r="A62" s="10"/>
      <c r="B62" s="11" t="s">
        <v>55</v>
      </c>
      <c r="C62" s="16">
        <v>1290.5999999999999</v>
      </c>
      <c r="D62" s="16">
        <v>722.4</v>
      </c>
      <c r="E62" s="16">
        <v>630</v>
      </c>
      <c r="F62" s="6"/>
    </row>
    <row r="63" spans="1:6" ht="28.5" customHeight="1" x14ac:dyDescent="0.25">
      <c r="A63" s="8" t="s">
        <v>31</v>
      </c>
      <c r="B63" s="18" t="s">
        <v>30</v>
      </c>
      <c r="C63" s="12">
        <f>SUM(C64)</f>
        <v>208</v>
      </c>
      <c r="D63" s="12">
        <f t="shared" ref="D63:E63" si="18">SUM(D64)</f>
        <v>419</v>
      </c>
      <c r="E63" s="12">
        <f t="shared" si="18"/>
        <v>481</v>
      </c>
      <c r="F63" s="6"/>
    </row>
    <row r="64" spans="1:6" ht="28.5" customHeight="1" x14ac:dyDescent="0.25">
      <c r="A64" s="8" t="s">
        <v>84</v>
      </c>
      <c r="B64" s="18" t="s">
        <v>59</v>
      </c>
      <c r="C64" s="12">
        <f>SUM(C65+C67+C69)</f>
        <v>208</v>
      </c>
      <c r="D64" s="12">
        <f t="shared" ref="D64:E64" si="19">SUM(D65+D67+D69)</f>
        <v>419</v>
      </c>
      <c r="E64" s="12">
        <f t="shared" si="19"/>
        <v>481</v>
      </c>
      <c r="F64" s="6"/>
    </row>
    <row r="65" spans="1:10" ht="28.5" customHeight="1" x14ac:dyDescent="0.25">
      <c r="A65" s="8" t="s">
        <v>92</v>
      </c>
      <c r="B65" s="9" t="s">
        <v>17</v>
      </c>
      <c r="C65" s="12">
        <f>SUM(C66)</f>
        <v>108</v>
      </c>
      <c r="D65" s="12">
        <f t="shared" ref="D65:E65" si="20">SUM(D66)</f>
        <v>119</v>
      </c>
      <c r="E65" s="12">
        <f t="shared" si="20"/>
        <v>131</v>
      </c>
      <c r="F65" s="4" t="s">
        <v>48</v>
      </c>
    </row>
    <row r="66" spans="1:10" ht="28.5" customHeight="1" x14ac:dyDescent="0.25">
      <c r="A66" s="17"/>
      <c r="B66" s="11" t="s">
        <v>33</v>
      </c>
      <c r="C66" s="16">
        <v>108</v>
      </c>
      <c r="D66" s="16">
        <v>119</v>
      </c>
      <c r="E66" s="16">
        <v>131</v>
      </c>
      <c r="F66" s="6"/>
    </row>
    <row r="67" spans="1:10" ht="42.75" customHeight="1" x14ac:dyDescent="0.25">
      <c r="A67" s="8" t="s">
        <v>93</v>
      </c>
      <c r="B67" s="9" t="s">
        <v>18</v>
      </c>
      <c r="C67" s="12">
        <f>SUM(C68)</f>
        <v>100</v>
      </c>
      <c r="D67" s="12">
        <f t="shared" ref="D67:E67" si="21">SUM(D68)</f>
        <v>150</v>
      </c>
      <c r="E67" s="12">
        <f t="shared" si="21"/>
        <v>200</v>
      </c>
      <c r="F67" s="4" t="s">
        <v>49</v>
      </c>
    </row>
    <row r="68" spans="1:10" ht="28.5" customHeight="1" x14ac:dyDescent="0.25">
      <c r="A68" s="10"/>
      <c r="B68" s="11" t="s">
        <v>33</v>
      </c>
      <c r="C68" s="16">
        <v>100</v>
      </c>
      <c r="D68" s="16">
        <v>150</v>
      </c>
      <c r="E68" s="16">
        <v>200</v>
      </c>
      <c r="F68" s="6"/>
    </row>
    <row r="69" spans="1:10" ht="28.5" customHeight="1" x14ac:dyDescent="0.25">
      <c r="A69" s="8" t="s">
        <v>94</v>
      </c>
      <c r="B69" s="9" t="s">
        <v>19</v>
      </c>
      <c r="C69" s="12">
        <f>SUM(C70:C71)</f>
        <v>0</v>
      </c>
      <c r="D69" s="12">
        <f t="shared" ref="D69:E69" si="22">SUM(D70:D71)</f>
        <v>150</v>
      </c>
      <c r="E69" s="12">
        <f t="shared" si="22"/>
        <v>150</v>
      </c>
      <c r="F69" s="4" t="s">
        <v>50</v>
      </c>
    </row>
    <row r="70" spans="1:10" ht="28.5" customHeight="1" x14ac:dyDescent="0.25">
      <c r="A70" s="10"/>
      <c r="B70" s="15" t="s">
        <v>33</v>
      </c>
      <c r="C70" s="16">
        <f>150-150</f>
        <v>0</v>
      </c>
      <c r="D70" s="16">
        <v>150</v>
      </c>
      <c r="E70" s="16">
        <v>150</v>
      </c>
      <c r="F70" s="6"/>
    </row>
    <row r="71" spans="1:10" ht="45.75" hidden="1" customHeight="1" x14ac:dyDescent="0.25">
      <c r="A71" s="10"/>
      <c r="B71" s="7" t="s">
        <v>67</v>
      </c>
      <c r="C71" s="16"/>
      <c r="D71" s="16"/>
      <c r="E71" s="16"/>
      <c r="F71" s="6"/>
    </row>
    <row r="72" spans="1:10" ht="33" customHeight="1" x14ac:dyDescent="0.25">
      <c r="A72" s="29" t="s">
        <v>60</v>
      </c>
      <c r="B72" s="29"/>
      <c r="C72" s="16"/>
      <c r="D72" s="16"/>
      <c r="E72" s="16"/>
      <c r="F72" s="6"/>
      <c r="H72" s="24"/>
      <c r="I72" s="24"/>
      <c r="J72" s="24"/>
    </row>
    <row r="73" spans="1:10" ht="28.5" customHeight="1" x14ac:dyDescent="0.25">
      <c r="A73" s="9"/>
      <c r="B73" s="9" t="s">
        <v>1</v>
      </c>
      <c r="C73" s="12">
        <f>SUM(C75:C80)</f>
        <v>8457.1</v>
      </c>
      <c r="D73" s="12">
        <f t="shared" ref="D73:E73" si="23">SUM(D75:D80)</f>
        <v>14174.199999999999</v>
      </c>
      <c r="E73" s="12">
        <f t="shared" si="23"/>
        <v>13565.400000000001</v>
      </c>
      <c r="F73" s="6"/>
      <c r="H73" s="24"/>
      <c r="I73" s="24"/>
      <c r="J73" s="24"/>
    </row>
    <row r="74" spans="1:10" ht="28.5" customHeight="1" x14ac:dyDescent="0.25">
      <c r="A74" s="10"/>
      <c r="B74" s="9" t="s">
        <v>61</v>
      </c>
      <c r="C74" s="16"/>
      <c r="D74" s="16"/>
      <c r="E74" s="16"/>
      <c r="F74" s="6"/>
    </row>
    <row r="75" spans="1:10" ht="28.5" customHeight="1" x14ac:dyDescent="0.25">
      <c r="A75" s="10"/>
      <c r="B75" s="27" t="s">
        <v>98</v>
      </c>
      <c r="C75" s="16">
        <f>SUM(C13+C15+C18+C20+C24+C26+C29+C35+C44+C53+C57+C58+C66+C70+C71+C31+C38+C41+C47+C50+C61+C68)</f>
        <v>1884.7999999999997</v>
      </c>
      <c r="D75" s="16">
        <f>SUM(D13+D15+D18+D20+D24+D26+D29+D35+D44+D53+D57+D58+D66+D70+D71+D3+D38+D41+D47+D50+D61+D68)</f>
        <v>7900</v>
      </c>
      <c r="E75" s="16">
        <f t="shared" ref="E75" si="24">SUM(E13+E15+E18+E20+E24+E26+E29+E35+E44+E53+E57+E58+E66+E70+E71+E31+E38+E41+E47+E50+E61+E68)</f>
        <v>7859.6</v>
      </c>
      <c r="F75" s="6"/>
    </row>
    <row r="76" spans="1:10" ht="28.5" customHeight="1" x14ac:dyDescent="0.25">
      <c r="A76" s="10"/>
      <c r="B76" s="9" t="s">
        <v>2</v>
      </c>
      <c r="C76" s="16">
        <f>SUM(C22+C55)</f>
        <v>85.7</v>
      </c>
      <c r="D76" s="16">
        <f t="shared" ref="D76:E76" si="25">SUM(D22+D55)</f>
        <v>13.7</v>
      </c>
      <c r="E76" s="16">
        <f t="shared" si="25"/>
        <v>13.6</v>
      </c>
      <c r="F76" s="6"/>
    </row>
    <row r="77" spans="1:10" ht="28.5" customHeight="1" x14ac:dyDescent="0.25">
      <c r="A77" s="10"/>
      <c r="B77" s="9" t="s">
        <v>3</v>
      </c>
      <c r="C77" s="16"/>
      <c r="D77" s="16"/>
      <c r="E77" s="16"/>
      <c r="F77" s="6"/>
    </row>
    <row r="78" spans="1:10" ht="28.5" customHeight="1" x14ac:dyDescent="0.25">
      <c r="A78" s="10"/>
      <c r="B78" s="9" t="s">
        <v>4</v>
      </c>
      <c r="C78" s="16">
        <f>SUM(C30+C39+C42+C45+C48+C51+C54+C59+C21)</f>
        <v>5196</v>
      </c>
      <c r="D78" s="16">
        <f>SUM(D30+D39+D42+D45+D48+D51+D54+D59+D21)</f>
        <v>5538.0999999999995</v>
      </c>
      <c r="E78" s="16">
        <f>SUM(E30+E39+E42+E45+E48+E51+E54+E59+E21)</f>
        <v>5062.2</v>
      </c>
      <c r="F78" s="6"/>
    </row>
    <row r="79" spans="1:10" ht="28.5" customHeight="1" x14ac:dyDescent="0.25">
      <c r="A79" s="10"/>
      <c r="B79" s="9" t="s">
        <v>5</v>
      </c>
      <c r="C79" s="16">
        <f>SUM(C62)</f>
        <v>1290.5999999999999</v>
      </c>
      <c r="D79" s="16">
        <f t="shared" ref="D79:E79" si="26">SUM(D62)</f>
        <v>722.4</v>
      </c>
      <c r="E79" s="16">
        <f t="shared" si="26"/>
        <v>630</v>
      </c>
      <c r="F79" s="6"/>
    </row>
    <row r="80" spans="1:10" ht="28.5" customHeight="1" x14ac:dyDescent="0.25">
      <c r="A80" s="10"/>
      <c r="B80" s="9" t="s">
        <v>6</v>
      </c>
      <c r="C80" s="16"/>
      <c r="D80" s="16"/>
      <c r="E80" s="16"/>
      <c r="F80" s="6"/>
    </row>
    <row r="81" spans="1:6" ht="37.5" customHeight="1" x14ac:dyDescent="0.25">
      <c r="A81" s="10"/>
      <c r="B81" s="9" t="s">
        <v>34</v>
      </c>
      <c r="C81" s="16"/>
      <c r="D81" s="16"/>
      <c r="E81" s="16"/>
      <c r="F81" s="6"/>
    </row>
    <row r="82" spans="1:6" ht="47.25" x14ac:dyDescent="0.25">
      <c r="A82" s="10"/>
      <c r="B82" s="18" t="s">
        <v>7</v>
      </c>
      <c r="C82" s="12">
        <f>SUM(C73+C81)</f>
        <v>8457.1</v>
      </c>
      <c r="D82" s="12">
        <f t="shared" ref="D82" si="27">SUM(D73+D81)</f>
        <v>14174.199999999999</v>
      </c>
      <c r="E82" s="12">
        <f>SUM(E73+E81)</f>
        <v>13565.400000000001</v>
      </c>
      <c r="F82" s="6"/>
    </row>
    <row r="83" spans="1:6" ht="31.5" x14ac:dyDescent="0.25">
      <c r="A83" s="10"/>
      <c r="B83" s="9" t="s">
        <v>62</v>
      </c>
      <c r="C83" s="25">
        <f>SUM(C28+C37+C40+C46+C49+C52+C56)</f>
        <v>5916.9</v>
      </c>
      <c r="D83" s="25">
        <f>SUM(D28+D37+D40+D46+D49+D52+D56+D43)</f>
        <v>7230.2</v>
      </c>
      <c r="E83" s="25">
        <f>SUM(E28+E37+E40+E46+E49+E52+E56+E43)</f>
        <v>7773.3</v>
      </c>
      <c r="F83" s="6"/>
    </row>
    <row r="84" spans="1:6" x14ac:dyDescent="0.25">
      <c r="A84" s="30"/>
      <c r="B84" s="32" t="s">
        <v>36</v>
      </c>
      <c r="C84" s="34">
        <f>+C82*100/2172.544-100</f>
        <v>289.27174777587936</v>
      </c>
      <c r="D84" s="34">
        <f>+D82*100/C82-100</f>
        <v>67.6011871681782</v>
      </c>
      <c r="E84" s="34">
        <f>+E82*100/D82-100</f>
        <v>-4.2951277673519286</v>
      </c>
      <c r="F84" s="36"/>
    </row>
    <row r="85" spans="1:6" x14ac:dyDescent="0.25">
      <c r="A85" s="31"/>
      <c r="B85" s="33"/>
      <c r="C85" s="35"/>
      <c r="D85" s="35"/>
      <c r="E85" s="35"/>
      <c r="F85" s="37"/>
    </row>
  </sheetData>
  <mergeCells count="8">
    <mergeCell ref="A6:F6"/>
    <mergeCell ref="A72:B72"/>
    <mergeCell ref="A84:A85"/>
    <mergeCell ref="B84:B85"/>
    <mergeCell ref="C84:C85"/>
    <mergeCell ref="D84:D85"/>
    <mergeCell ref="E84:E85"/>
    <mergeCell ref="F84:F85"/>
  </mergeCells>
  <phoneticPr fontId="2" type="noConversion"/>
  <pageMargins left="1.1811023622047245" right="0.39370078740157483" top="0.78740157480314965" bottom="0.78740157480314965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 lentelė</vt:lpstr>
      <vt:lpstr>'2 lentelė'!Print_Area</vt:lpstr>
      <vt:lpstr>'2 lentelė'!Print_Titles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Audronė Bertienė</cp:lastModifiedBy>
  <cp:lastPrinted>2025-02-11T13:58:02Z</cp:lastPrinted>
  <dcterms:created xsi:type="dcterms:W3CDTF">2023-12-14T10:58:00Z</dcterms:created>
  <dcterms:modified xsi:type="dcterms:W3CDTF">2025-02-14T12:57:02Z</dcterms:modified>
</cp:coreProperties>
</file>